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0" yWindow="0" windowWidth="25600" windowHeight="15540" tabRatio="702" activeTab="4"/>
  </bookViews>
  <sheets>
    <sheet name="Group Totals" sheetId="11" r:id="rId1"/>
    <sheet name="Annual Projections" sheetId="5" r:id="rId2"/>
    <sheet name="Waste per type" sheetId="6" r:id="rId3"/>
    <sheet name="Mass by schhol zone" sheetId="9" r:id="rId4"/>
    <sheet name="mass by category &amp; zone" sheetId="10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0" l="1"/>
  <c r="H2" i="10"/>
  <c r="G4" i="10"/>
  <c r="G3" i="10"/>
  <c r="H10" i="11"/>
  <c r="G2" i="10"/>
  <c r="F4" i="10"/>
  <c r="F3" i="10"/>
  <c r="F2" i="10"/>
  <c r="E4" i="10"/>
  <c r="E3" i="10"/>
  <c r="E2" i="10"/>
  <c r="D4" i="10"/>
  <c r="D3" i="10"/>
  <c r="D2" i="10"/>
  <c r="C4" i="10"/>
  <c r="D5" i="11"/>
  <c r="C3" i="10"/>
  <c r="D10" i="11"/>
  <c r="C2" i="10"/>
  <c r="B4" i="10"/>
  <c r="B3" i="10"/>
  <c r="B2" i="10"/>
  <c r="H1" i="10"/>
  <c r="G1" i="10"/>
  <c r="A4" i="10"/>
  <c r="A3" i="10"/>
  <c r="A2" i="10"/>
  <c r="K11" i="11"/>
  <c r="B5" i="9"/>
  <c r="K3" i="11"/>
  <c r="K4" i="11"/>
  <c r="B4" i="9"/>
  <c r="K5" i="11"/>
  <c r="K6" i="11"/>
  <c r="K7" i="11"/>
  <c r="B3" i="9"/>
  <c r="K8" i="11"/>
  <c r="K9" i="11"/>
  <c r="K10" i="11"/>
  <c r="B2" i="9"/>
  <c r="C15" i="11"/>
  <c r="B2" i="5"/>
  <c r="D15" i="11"/>
  <c r="B3" i="5"/>
  <c r="E15" i="11"/>
  <c r="B4" i="5"/>
  <c r="F15" i="11"/>
  <c r="B5" i="5"/>
  <c r="G15" i="11"/>
  <c r="B6" i="5"/>
  <c r="H15" i="11"/>
  <c r="B7" i="5"/>
  <c r="I15" i="11"/>
  <c r="B8" i="5"/>
  <c r="B9" i="5"/>
  <c r="B10" i="5"/>
  <c r="C2" i="5"/>
  <c r="C3" i="5"/>
  <c r="C4" i="5"/>
  <c r="C5" i="5"/>
  <c r="C6" i="5"/>
  <c r="C7" i="5"/>
  <c r="C8" i="5"/>
  <c r="C9" i="5"/>
  <c r="C10" i="5"/>
  <c r="A9" i="5"/>
  <c r="J15" i="11"/>
  <c r="K12" i="11"/>
  <c r="K13" i="11"/>
  <c r="K14" i="11"/>
  <c r="E10" i="5"/>
  <c r="D10" i="5"/>
  <c r="D9" i="5"/>
  <c r="E9" i="5"/>
  <c r="D8" i="5"/>
  <c r="E8" i="5"/>
  <c r="A8" i="5"/>
  <c r="A7" i="5"/>
  <c r="K3" i="5"/>
  <c r="F1" i="10"/>
  <c r="E1" i="10"/>
  <c r="D1" i="10"/>
  <c r="C1" i="10"/>
  <c r="B1" i="10"/>
  <c r="A2" i="5"/>
  <c r="A6" i="5"/>
  <c r="A5" i="5"/>
  <c r="A4" i="5"/>
  <c r="A3" i="5"/>
  <c r="D2" i="5"/>
  <c r="D3" i="5"/>
  <c r="D7" i="5"/>
  <c r="D6" i="5"/>
  <c r="D5" i="5"/>
  <c r="D4" i="5"/>
  <c r="K15" i="11"/>
  <c r="E7" i="5"/>
  <c r="E6" i="5"/>
  <c r="E5" i="5"/>
  <c r="E4" i="5"/>
  <c r="E3" i="5"/>
  <c r="E2" i="5"/>
</calcChain>
</file>

<file path=xl/sharedStrings.xml><?xml version="1.0" encoding="utf-8"?>
<sst xmlns="http://schemas.openxmlformats.org/spreadsheetml/2006/main" count="50" uniqueCount="39">
  <si>
    <t>Total</t>
  </si>
  <si>
    <t>kg</t>
  </si>
  <si>
    <t>Team</t>
  </si>
  <si>
    <t>Source</t>
  </si>
  <si>
    <t>Recyclable Plastics</t>
  </si>
  <si>
    <t>Paper/Cardboard</t>
  </si>
  <si>
    <t>Compost</t>
  </si>
  <si>
    <t>Refundables</t>
  </si>
  <si>
    <t>Waste</t>
  </si>
  <si>
    <t>Milk Cartons</t>
  </si>
  <si>
    <t>mass in kg</t>
  </si>
  <si>
    <t>Categories</t>
  </si>
  <si>
    <t>mass in 1 day (kg)</t>
  </si>
  <si>
    <r>
      <t xml:space="preserve">yearly total (kg)
</t>
    </r>
    <r>
      <rPr>
        <b/>
        <sz val="10"/>
        <color rgb="FFFFFFFF"/>
        <rFont val="Calibri"/>
        <family val="2"/>
        <scheme val="minor"/>
      </rPr>
      <t>* 188 days</t>
    </r>
  </si>
  <si>
    <t>Mass per student
1 day (kg)</t>
  </si>
  <si>
    <r>
      <t xml:space="preserve">yearly total per student (kg)
</t>
    </r>
    <r>
      <rPr>
        <b/>
        <sz val="10"/>
        <color rgb="FFFFFFFF"/>
        <rFont val="Calibri"/>
        <family val="2"/>
        <scheme val="minor"/>
      </rPr>
      <t>*188 day</t>
    </r>
  </si>
  <si>
    <r>
      <t>school population =</t>
    </r>
    <r>
      <rPr>
        <sz val="11"/>
        <color theme="0"/>
        <rFont val="Calibri"/>
        <family val="2"/>
        <scheme val="minor"/>
      </rPr>
      <t>_</t>
    </r>
  </si>
  <si>
    <t>Mass Comparison</t>
  </si>
  <si>
    <t>1 Elephant =</t>
  </si>
  <si>
    <r>
      <t>No. elephants in one year =</t>
    </r>
    <r>
      <rPr>
        <sz val="11"/>
        <color theme="0"/>
        <rFont val="Calibri"/>
        <family val="2"/>
        <scheme val="minor"/>
      </rPr>
      <t>_</t>
    </r>
  </si>
  <si>
    <t>School zones</t>
  </si>
  <si>
    <t>Mass (kg)</t>
  </si>
  <si>
    <t>zone</t>
  </si>
  <si>
    <t>Pink Penguins</t>
  </si>
  <si>
    <t>Outdoor</t>
  </si>
  <si>
    <t>??????</t>
  </si>
  <si>
    <t>Garbage Pickers</t>
  </si>
  <si>
    <t>Classroom</t>
  </si>
  <si>
    <t>Layria and Helina</t>
  </si>
  <si>
    <t>classroom</t>
  </si>
  <si>
    <t>Cefeteria</t>
  </si>
  <si>
    <t>Princess</t>
  </si>
  <si>
    <t>Cafeteria</t>
  </si>
  <si>
    <t>Garbage Bags</t>
  </si>
  <si>
    <t>Across School</t>
  </si>
  <si>
    <t>Gloves</t>
  </si>
  <si>
    <t>Recyclable Metals</t>
  </si>
  <si>
    <t>Outside</t>
  </si>
  <si>
    <t>Garbage Bags Across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</si>
</sst>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scheme val="minor"/>
    </font>
    <font>
      <b/>
      <sz val="10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medium">
        <color rgb="FFFFFFFF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rgb="FFFFFFFF"/>
      </right>
      <top style="thin">
        <color auto="1"/>
      </top>
      <bottom style="medium">
        <color rgb="FFFFFFFF"/>
      </bottom>
      <diagonal/>
    </border>
    <border>
      <left/>
      <right/>
      <top style="thin">
        <color auto="1"/>
      </top>
      <bottom style="medium">
        <color rgb="FFFFFFFF"/>
      </bottom>
      <diagonal/>
    </border>
    <border>
      <left style="medium">
        <color rgb="FFFFFFFF"/>
      </left>
      <right style="thin">
        <color theme="0"/>
      </right>
      <top/>
      <bottom style="medium">
        <color rgb="FFFFFFFF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Fill="1"/>
    <xf numFmtId="2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Alignment="1"/>
    <xf numFmtId="2" fontId="1" fillId="0" borderId="0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0" fillId="3" borderId="0" xfId="0" applyFill="1" applyBorder="1"/>
    <xf numFmtId="2" fontId="6" fillId="0" borderId="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2" fontId="0" fillId="0" borderId="2" xfId="0" applyNumberForma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ill="1"/>
    <xf numFmtId="0" fontId="2" fillId="3" borderId="0" xfId="0" applyFont="1" applyFill="1" applyBorder="1" applyAlignment="1"/>
    <xf numFmtId="0" fontId="0" fillId="3" borderId="0" xfId="0" applyFill="1" applyAlignment="1">
      <alignment horizontal="right"/>
    </xf>
    <xf numFmtId="165" fontId="0" fillId="3" borderId="7" xfId="0" applyNumberFormat="1" applyFill="1" applyBorder="1" applyAlignment="1">
      <alignment horizontal="center"/>
    </xf>
    <xf numFmtId="0" fontId="0" fillId="3" borderId="0" xfId="0" applyFill="1" applyAlignment="1"/>
    <xf numFmtId="164" fontId="0" fillId="3" borderId="0" xfId="0" applyNumberFormat="1" applyFill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FFFF"/>
        </left>
        <right/>
        <top/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FFFFFF"/>
        </bottom>
      </border>
    </dxf>
    <dxf>
      <border outline="0">
        <right style="medium">
          <color rgb="FFFFFFFF"/>
        </right>
        <bottom style="medium">
          <color rgb="FFFFFFFF"/>
        </bottom>
      </border>
    </dxf>
    <dxf>
      <border outline="0">
        <bottom style="medium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FFFFFF"/>
        </left>
        <right style="thin">
          <color theme="0"/>
        </right>
        <top style="thin">
          <color theme="0"/>
        </top>
        <bottom style="medium">
          <color rgb="FFFFFFFF"/>
        </bottom>
        <vertical/>
        <horizontal/>
      </border>
    </dxf>
    <dxf>
      <border outline="0">
        <top style="medium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theme="6"/>
          <bgColor theme="6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Waste by Category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'Annual Projections'!$A$2:$A$9</c:f>
              <c:strCache>
                <c:ptCount val="8"/>
                <c:pt idx="0">
                  <c:v>Recyclable Plastics</c:v>
                </c:pt>
                <c:pt idx="1">
                  <c:v>Paper/Cardboard</c:v>
                </c:pt>
                <c:pt idx="2">
                  <c:v>Compost</c:v>
                </c:pt>
                <c:pt idx="3">
                  <c:v>Refundables</c:v>
                </c:pt>
                <c:pt idx="4">
                  <c:v>Milk Cartons</c:v>
                </c:pt>
                <c:pt idx="5">
                  <c:v>Waste</c:v>
                </c:pt>
                <c:pt idx="6">
                  <c:v>Recyclable Metals</c:v>
                </c:pt>
                <c:pt idx="7">
                  <c:v>Garbage Bags</c:v>
                </c:pt>
              </c:strCache>
            </c:strRef>
          </c:cat>
          <c:val>
            <c:numRef>
              <c:f>'Annual Projections'!$B$2:$B$9</c:f>
              <c:numCache>
                <c:formatCode>0.00</c:formatCode>
                <c:ptCount val="8"/>
                <c:pt idx="0">
                  <c:v>2.43</c:v>
                </c:pt>
                <c:pt idx="1">
                  <c:v>11.97</c:v>
                </c:pt>
                <c:pt idx="2">
                  <c:v>21.3</c:v>
                </c:pt>
                <c:pt idx="3">
                  <c:v>2.16</c:v>
                </c:pt>
                <c:pt idx="4">
                  <c:v>2.65</c:v>
                </c:pt>
                <c:pt idx="5">
                  <c:v>11.81</c:v>
                </c:pt>
                <c:pt idx="6">
                  <c:v>0.78</c:v>
                </c:pt>
                <c:pt idx="7">
                  <c:v>2.35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3268961106735"/>
          <c:y val="0.367694281328064"/>
          <c:w val="0.310621717309443"/>
          <c:h val="0.42804017456092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waste by school zone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'Mass by schhol zone'!$B$1</c:f>
              <c:strCache>
                <c:ptCount val="1"/>
                <c:pt idx="0">
                  <c:v>Mass (kg)</c:v>
                </c:pt>
              </c:strCache>
            </c:strRef>
          </c:tx>
          <c:invertIfNegative val="0"/>
          <c:cat>
            <c:strRef>
              <c:f>'Mass by schhol zone'!$A$2:$A$5</c:f>
              <c:strCache>
                <c:ptCount val="4"/>
                <c:pt idx="0">
                  <c:v>Cafeteria</c:v>
                </c:pt>
                <c:pt idx="1">
                  <c:v>Classroom</c:v>
                </c:pt>
                <c:pt idx="2">
                  <c:v>Outside</c:v>
                </c:pt>
                <c:pt idx="3">
                  <c:v>Garbage Bags Across School</c:v>
                </c:pt>
              </c:strCache>
            </c:strRef>
          </c:cat>
          <c:val>
            <c:numRef>
              <c:f>'Mass by schhol zone'!$B$2:$B$5</c:f>
              <c:numCache>
                <c:formatCode>0.00</c:formatCode>
                <c:ptCount val="4"/>
                <c:pt idx="0">
                  <c:v>18.52</c:v>
                </c:pt>
                <c:pt idx="1">
                  <c:v>29.81</c:v>
                </c:pt>
                <c:pt idx="2">
                  <c:v>4.210000000000001</c:v>
                </c:pt>
                <c:pt idx="3">
                  <c:v>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858888"/>
        <c:axId val="2078865624"/>
      </c:barChart>
      <c:catAx>
        <c:axId val="2078858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fr-CA" sz="1050"/>
                  <a:t>school zone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2078865624"/>
        <c:crosses val="autoZero"/>
        <c:auto val="1"/>
        <c:lblAlgn val="ctr"/>
        <c:lblOffset val="100"/>
        <c:noMultiLvlLbl val="0"/>
      </c:catAx>
      <c:valAx>
        <c:axId val="2078865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fr-CA" sz="1050"/>
                  <a:t>Mass</a:t>
                </a:r>
                <a:r>
                  <a:rPr lang="fr-CA" sz="1050" baseline="0"/>
                  <a:t> per day </a:t>
                </a:r>
              </a:p>
              <a:p>
                <a:pPr>
                  <a:defRPr sz="1050"/>
                </a:pPr>
                <a:r>
                  <a:rPr lang="fr-CA" sz="1050" baseline="0"/>
                  <a:t>(kg)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out"/>
        <c:tickLblPos val="nextTo"/>
        <c:crossAx val="2078858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waste per zone/category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'mass by category &amp; zone'!$B$1</c:f>
              <c:strCache>
                <c:ptCount val="1"/>
                <c:pt idx="0">
                  <c:v>Recyclable Plastics</c:v>
                </c:pt>
              </c:strCache>
            </c:strRef>
          </c:tx>
          <c:invertIfNegative val="0"/>
          <c:cat>
            <c:strRef>
              <c:f>'mass by category &amp; zone'!$A$2:$A$5</c:f>
              <c:strCache>
                <c:ptCount val="3"/>
                <c:pt idx="0">
                  <c:v>Cafeteria</c:v>
                </c:pt>
                <c:pt idx="1">
                  <c:v>Classroom</c:v>
                </c:pt>
                <c:pt idx="2">
                  <c:v>Outside</c:v>
                </c:pt>
              </c:strCache>
            </c:strRef>
          </c:cat>
          <c:val>
            <c:numRef>
              <c:f>'mass by category &amp; zone'!$B$2:$B$5</c:f>
              <c:numCache>
                <c:formatCode>0.00</c:formatCode>
                <c:ptCount val="4"/>
                <c:pt idx="0">
                  <c:v>0.94</c:v>
                </c:pt>
                <c:pt idx="1">
                  <c:v>1.24</c:v>
                </c:pt>
                <c:pt idx="2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'mass by category &amp; zone'!$C$1</c:f>
              <c:strCache>
                <c:ptCount val="1"/>
                <c:pt idx="0">
                  <c:v>Paper/Cardboard</c:v>
                </c:pt>
              </c:strCache>
            </c:strRef>
          </c:tx>
          <c:invertIfNegative val="0"/>
          <c:cat>
            <c:strRef>
              <c:f>'mass by category &amp; zone'!$A$2:$A$5</c:f>
              <c:strCache>
                <c:ptCount val="3"/>
                <c:pt idx="0">
                  <c:v>Cafeteria</c:v>
                </c:pt>
                <c:pt idx="1">
                  <c:v>Classroom</c:v>
                </c:pt>
                <c:pt idx="2">
                  <c:v>Outside</c:v>
                </c:pt>
              </c:strCache>
            </c:strRef>
          </c:cat>
          <c:val>
            <c:numRef>
              <c:f>'mass by category &amp; zone'!$C$2:$C$5</c:f>
              <c:numCache>
                <c:formatCode>0.00</c:formatCode>
                <c:ptCount val="4"/>
                <c:pt idx="0">
                  <c:v>5.91</c:v>
                </c:pt>
                <c:pt idx="1">
                  <c:v>5.79</c:v>
                </c:pt>
                <c:pt idx="2">
                  <c:v>0.27</c:v>
                </c:pt>
              </c:numCache>
            </c:numRef>
          </c:val>
        </c:ser>
        <c:ser>
          <c:idx val="2"/>
          <c:order val="2"/>
          <c:tx>
            <c:strRef>
              <c:f>'mass by category &amp; zone'!$D$1</c:f>
              <c:strCache>
                <c:ptCount val="1"/>
                <c:pt idx="0">
                  <c:v>Compost</c:v>
                </c:pt>
              </c:strCache>
            </c:strRef>
          </c:tx>
          <c:invertIfNegative val="0"/>
          <c:cat>
            <c:strRef>
              <c:f>'mass by category &amp; zone'!$A$2:$A$5</c:f>
              <c:strCache>
                <c:ptCount val="3"/>
                <c:pt idx="0">
                  <c:v>Cafeteria</c:v>
                </c:pt>
                <c:pt idx="1">
                  <c:v>Classroom</c:v>
                </c:pt>
                <c:pt idx="2">
                  <c:v>Outside</c:v>
                </c:pt>
              </c:strCache>
            </c:strRef>
          </c:cat>
          <c:val>
            <c:numRef>
              <c:f>'mass by category &amp; zone'!$D$2:$D$5</c:f>
              <c:numCache>
                <c:formatCode>0.00</c:formatCode>
                <c:ptCount val="4"/>
                <c:pt idx="0">
                  <c:v>5.55</c:v>
                </c:pt>
                <c:pt idx="1">
                  <c:v>13.74</c:v>
                </c:pt>
                <c:pt idx="2">
                  <c:v>2.01</c:v>
                </c:pt>
              </c:numCache>
            </c:numRef>
          </c:val>
        </c:ser>
        <c:ser>
          <c:idx val="3"/>
          <c:order val="3"/>
          <c:tx>
            <c:strRef>
              <c:f>'mass by category &amp; zone'!$E$1</c:f>
              <c:strCache>
                <c:ptCount val="1"/>
                <c:pt idx="0">
                  <c:v>Refundables</c:v>
                </c:pt>
              </c:strCache>
            </c:strRef>
          </c:tx>
          <c:invertIfNegative val="0"/>
          <c:cat>
            <c:strRef>
              <c:f>'mass by category &amp; zone'!$A$2:$A$5</c:f>
              <c:strCache>
                <c:ptCount val="3"/>
                <c:pt idx="0">
                  <c:v>Cafeteria</c:v>
                </c:pt>
                <c:pt idx="1">
                  <c:v>Classroom</c:v>
                </c:pt>
                <c:pt idx="2">
                  <c:v>Outside</c:v>
                </c:pt>
              </c:strCache>
            </c:strRef>
          </c:cat>
          <c:val>
            <c:numRef>
              <c:f>'mass by category &amp; zone'!$E$2:$E$5</c:f>
              <c:numCache>
                <c:formatCode>0.00</c:formatCode>
                <c:ptCount val="4"/>
                <c:pt idx="0">
                  <c:v>1.63</c:v>
                </c:pt>
                <c:pt idx="1">
                  <c:v>0.32</c:v>
                </c:pt>
                <c:pt idx="2">
                  <c:v>0.21</c:v>
                </c:pt>
              </c:numCache>
            </c:numRef>
          </c:val>
        </c:ser>
        <c:ser>
          <c:idx val="4"/>
          <c:order val="4"/>
          <c:tx>
            <c:strRef>
              <c:f>'mass by category &amp; zone'!$F$1</c:f>
              <c:strCache>
                <c:ptCount val="1"/>
                <c:pt idx="0">
                  <c:v>Milk Cartons</c:v>
                </c:pt>
              </c:strCache>
            </c:strRef>
          </c:tx>
          <c:invertIfNegative val="0"/>
          <c:cat>
            <c:strRef>
              <c:f>'mass by category &amp; zone'!$A$2:$A$5</c:f>
              <c:strCache>
                <c:ptCount val="3"/>
                <c:pt idx="0">
                  <c:v>Cafeteria</c:v>
                </c:pt>
                <c:pt idx="1">
                  <c:v>Classroom</c:v>
                </c:pt>
                <c:pt idx="2">
                  <c:v>Outside</c:v>
                </c:pt>
              </c:strCache>
            </c:strRef>
          </c:cat>
          <c:val>
            <c:numRef>
              <c:f>'mass by category &amp; zone'!$F$2:$F$5</c:f>
              <c:numCache>
                <c:formatCode>0.00</c:formatCode>
                <c:ptCount val="4"/>
                <c:pt idx="0">
                  <c:v>1.38</c:v>
                </c:pt>
                <c:pt idx="1">
                  <c:v>1.12</c:v>
                </c:pt>
                <c:pt idx="2">
                  <c:v>0.15</c:v>
                </c:pt>
              </c:numCache>
            </c:numRef>
          </c:val>
        </c:ser>
        <c:ser>
          <c:idx val="5"/>
          <c:order val="5"/>
          <c:tx>
            <c:strRef>
              <c:f>'mass by category &amp; zone'!$G$1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strRef>
              <c:f>'mass by category &amp; zone'!$A$2:$A$5</c:f>
              <c:strCache>
                <c:ptCount val="3"/>
                <c:pt idx="0">
                  <c:v>Cafeteria</c:v>
                </c:pt>
                <c:pt idx="1">
                  <c:v>Classroom</c:v>
                </c:pt>
                <c:pt idx="2">
                  <c:v>Outside</c:v>
                </c:pt>
              </c:strCache>
            </c:strRef>
          </c:cat>
          <c:val>
            <c:numRef>
              <c:f>'mass by category &amp; zone'!$G$2:$G$5</c:f>
              <c:numCache>
                <c:formatCode>0.00</c:formatCode>
                <c:ptCount val="4"/>
                <c:pt idx="0">
                  <c:v>2.52</c:v>
                </c:pt>
                <c:pt idx="1">
                  <c:v>7.41</c:v>
                </c:pt>
                <c:pt idx="2">
                  <c:v>1.32</c:v>
                </c:pt>
              </c:numCache>
            </c:numRef>
          </c:val>
        </c:ser>
        <c:ser>
          <c:idx val="6"/>
          <c:order val="6"/>
          <c:tx>
            <c:strRef>
              <c:f>'mass by category &amp; zone'!$H$1</c:f>
              <c:strCache>
                <c:ptCount val="1"/>
                <c:pt idx="0">
                  <c:v>Recyclable Metals</c:v>
                </c:pt>
              </c:strCache>
            </c:strRef>
          </c:tx>
          <c:invertIfNegative val="0"/>
          <c:cat>
            <c:strRef>
              <c:f>'mass by category &amp; zone'!$A$2:$A$5</c:f>
              <c:strCache>
                <c:ptCount val="3"/>
                <c:pt idx="0">
                  <c:v>Cafeteria</c:v>
                </c:pt>
                <c:pt idx="1">
                  <c:v>Classroom</c:v>
                </c:pt>
                <c:pt idx="2">
                  <c:v>Outside</c:v>
                </c:pt>
              </c:strCache>
            </c:strRef>
          </c:cat>
          <c:val>
            <c:numRef>
              <c:f>'mass by category &amp; zone'!$H$2:$H$5</c:f>
              <c:numCache>
                <c:formatCode>0.00</c:formatCode>
                <c:ptCount val="4"/>
                <c:pt idx="0">
                  <c:v>0.59</c:v>
                </c:pt>
                <c:pt idx="1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401352"/>
        <c:axId val="2067409128"/>
      </c:barChart>
      <c:catAx>
        <c:axId val="2067401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/>
                </a:pPr>
                <a:r>
                  <a:rPr lang="fr-CA" sz="1050" b="1"/>
                  <a:t>school zone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067409128"/>
        <c:crosses val="autoZero"/>
        <c:auto val="1"/>
        <c:lblAlgn val="ctr"/>
        <c:lblOffset val="100"/>
        <c:noMultiLvlLbl val="0"/>
      </c:catAx>
      <c:valAx>
        <c:axId val="2067409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fr-CA" sz="1050"/>
                  <a:t>Mass per day  (kg)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out"/>
        <c:tickLblPos val="nextTo"/>
        <c:crossAx val="2067401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7640501832433"/>
          <c:y val="0.11672639896141"/>
          <c:w val="0.104295105158032"/>
          <c:h val="0.363426245739131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9919" cy="58234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186532</xdr:colOff>
      <xdr:row>5</xdr:row>
      <xdr:rowOff>100012</xdr:rowOff>
    </xdr:from>
    <xdr:to>
      <xdr:col>11</xdr:col>
      <xdr:colOff>635000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149577</xdr:colOff>
      <xdr:row>5</xdr:row>
      <xdr:rowOff>142697</xdr:rowOff>
    </xdr:from>
    <xdr:to>
      <xdr:col>16</xdr:col>
      <xdr:colOff>522111</xdr:colOff>
      <xdr:row>39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3" displayName="Table3" ref="A2:K15" totalsRowShown="0" headerRowDxfId="22" dataDxfId="20" headerRowBorderDxfId="21" tableBorderDxfId="19">
  <autoFilter ref="A2:K15"/>
  <tableColumns count="11">
    <tableColumn id="1" name="Team" dataDxfId="18"/>
    <tableColumn id="7" name="Source" dataDxfId="17"/>
    <tableColumn id="2" name="Recyclable Plastics" dataDxfId="16"/>
    <tableColumn id="3" name="Paper/Cardboard" dataDxfId="15"/>
    <tableColumn id="4" name="Compost" dataDxfId="14"/>
    <tableColumn id="10" name="Refundables" dataDxfId="13"/>
    <tableColumn id="5" name="Milk Cartons" dataDxfId="12"/>
    <tableColumn id="6" name="Waste" dataDxfId="11"/>
    <tableColumn id="11" name="Recyclable Metals" dataDxfId="10"/>
    <tableColumn id="12" name="Garbage Bags" dataDxfId="0"/>
    <tableColumn id="8" name="Total" dataDxfId="9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E10" totalsRowShown="0" headerRowDxfId="8" headerRowBorderDxfId="7" tableBorderDxfId="6">
  <tableColumns count="5">
    <tableColumn id="1" name="Categories" dataDxfId="5"/>
    <tableColumn id="2" name="mass in 1 day (kg)" dataDxfId="4"/>
    <tableColumn id="3" name="yearly total (kg)_x000a_* 188 days" dataDxfId="3"/>
    <tableColumn id="4" name="Mass per student_x000a_1 day (kg)" dataDxfId="2">
      <calculatedColumnFormula>B2/$K$14</calculatedColumnFormula>
    </tableColumn>
    <tableColumn id="5" name="yearly total per student (kg)_x000a_*188 day" dataDxfId="1">
      <calculatedColumnFormula>C2/$K$14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C1" zoomScale="125" zoomScaleNormal="125" zoomScalePageLayoutView="125" workbookViewId="0">
      <selection activeCell="D21" sqref="D21"/>
    </sheetView>
  </sheetViews>
  <sheetFormatPr baseColWidth="10" defaultColWidth="9.1640625" defaultRowHeight="14" x14ac:dyDescent="0"/>
  <cols>
    <col min="1" max="1" width="13.6640625" style="7" customWidth="1"/>
    <col min="2" max="2" width="15.33203125" style="7" customWidth="1"/>
    <col min="3" max="3" width="27" style="7" bestFit="1" customWidth="1"/>
    <col min="4" max="4" width="19.5" style="7" bestFit="1" customWidth="1"/>
    <col min="5" max="5" width="15.6640625" style="7" bestFit="1" customWidth="1"/>
    <col min="6" max="6" width="16.83203125" style="7" bestFit="1" customWidth="1"/>
    <col min="7" max="7" width="21.5" style="7" bestFit="1" customWidth="1"/>
    <col min="8" max="8" width="13.83203125" style="7" bestFit="1" customWidth="1"/>
    <col min="9" max="10" width="13.83203125" style="7" customWidth="1"/>
    <col min="11" max="11" width="11.6640625" style="7" bestFit="1" customWidth="1"/>
    <col min="12" max="16384" width="9.1640625" style="7"/>
  </cols>
  <sheetData>
    <row r="1" spans="1:11" ht="24" customHeight="1">
      <c r="A1" s="31"/>
      <c r="B1" s="31"/>
      <c r="C1" s="61" t="s">
        <v>10</v>
      </c>
      <c r="D1" s="61"/>
      <c r="E1" s="61"/>
      <c r="F1" s="61"/>
      <c r="G1" s="61"/>
      <c r="H1" s="61"/>
      <c r="I1" s="61"/>
      <c r="J1" s="61"/>
      <c r="K1" s="61"/>
    </row>
    <row r="2" spans="1:11" ht="31" thickBo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9</v>
      </c>
      <c r="H2" s="1" t="s">
        <v>8</v>
      </c>
      <c r="I2" s="1" t="s">
        <v>36</v>
      </c>
      <c r="J2" s="1" t="s">
        <v>33</v>
      </c>
      <c r="K2" s="5" t="s">
        <v>0</v>
      </c>
    </row>
    <row r="3" spans="1:11" ht="15" thickBot="1">
      <c r="A3" s="58" t="s">
        <v>23</v>
      </c>
      <c r="B3" s="34" t="s">
        <v>24</v>
      </c>
      <c r="C3" s="33">
        <v>0.11</v>
      </c>
      <c r="D3" s="33">
        <v>0.23</v>
      </c>
      <c r="E3" s="33">
        <v>0.74</v>
      </c>
      <c r="F3" s="33">
        <v>0.1</v>
      </c>
      <c r="G3" s="33">
        <v>0.09</v>
      </c>
      <c r="H3" s="33">
        <v>0.72</v>
      </c>
      <c r="I3" s="33"/>
      <c r="J3" s="33"/>
      <c r="K3" s="6">
        <f>SUM(C3:J3)</f>
        <v>1.9900000000000002</v>
      </c>
    </row>
    <row r="4" spans="1:11" ht="15" thickBot="1">
      <c r="A4" s="57" t="s">
        <v>25</v>
      </c>
      <c r="B4" s="34" t="s">
        <v>24</v>
      </c>
      <c r="C4" s="32">
        <v>0.14000000000000001</v>
      </c>
      <c r="D4" s="32">
        <v>0.04</v>
      </c>
      <c r="E4" s="32">
        <v>1.27</v>
      </c>
      <c r="F4" s="33">
        <v>0.11</v>
      </c>
      <c r="G4" s="32">
        <v>0.06</v>
      </c>
      <c r="H4" s="32">
        <v>0.6</v>
      </c>
      <c r="I4" s="33"/>
      <c r="J4" s="33"/>
      <c r="K4" s="6">
        <f t="shared" ref="K4:K14" si="0">SUM(C4:J4)</f>
        <v>2.2200000000000002</v>
      </c>
    </row>
    <row r="5" spans="1:11" ht="15" thickBot="1">
      <c r="A5" s="59" t="s">
        <v>26</v>
      </c>
      <c r="B5" s="34" t="s">
        <v>27</v>
      </c>
      <c r="C5" s="32">
        <v>0.53</v>
      </c>
      <c r="D5" s="32">
        <f>0.87+0.57</f>
        <v>1.44</v>
      </c>
      <c r="E5" s="32">
        <v>4.8099999999999996</v>
      </c>
      <c r="F5" s="33">
        <v>0.04</v>
      </c>
      <c r="G5" s="32">
        <v>0.8</v>
      </c>
      <c r="H5" s="32">
        <v>4.1100000000000003</v>
      </c>
      <c r="I5" s="33"/>
      <c r="J5" s="33"/>
      <c r="K5" s="6">
        <f t="shared" si="0"/>
        <v>11.73</v>
      </c>
    </row>
    <row r="6" spans="1:11" ht="15" thickBot="1">
      <c r="A6" s="59" t="s">
        <v>28</v>
      </c>
      <c r="B6" s="34" t="s">
        <v>29</v>
      </c>
      <c r="C6" s="32">
        <v>0.56000000000000005</v>
      </c>
      <c r="D6" s="32">
        <v>1.2</v>
      </c>
      <c r="E6" s="32">
        <v>4.4800000000000004</v>
      </c>
      <c r="F6" s="33">
        <v>0.15</v>
      </c>
      <c r="G6" s="32">
        <v>0.17</v>
      </c>
      <c r="H6" s="32">
        <v>1.78</v>
      </c>
      <c r="I6" s="33"/>
      <c r="J6" s="33"/>
      <c r="K6" s="6">
        <f t="shared" si="0"/>
        <v>8.34</v>
      </c>
    </row>
    <row r="7" spans="1:11" ht="15" thickBot="1">
      <c r="A7" s="59" t="s">
        <v>23</v>
      </c>
      <c r="B7" s="34" t="s">
        <v>29</v>
      </c>
      <c r="C7" s="32">
        <v>0.15</v>
      </c>
      <c r="D7" s="32">
        <v>3.15</v>
      </c>
      <c r="E7" s="32">
        <v>4.45</v>
      </c>
      <c r="F7" s="33">
        <v>0.13</v>
      </c>
      <c r="G7" s="32">
        <v>0.15</v>
      </c>
      <c r="H7" s="32">
        <v>1.52</v>
      </c>
      <c r="I7" s="33">
        <v>0.19</v>
      </c>
      <c r="J7" s="33"/>
      <c r="K7" s="6">
        <f t="shared" si="0"/>
        <v>9.7399999999999984</v>
      </c>
    </row>
    <row r="8" spans="1:11" ht="15" thickBot="1">
      <c r="A8" s="59" t="s">
        <v>23</v>
      </c>
      <c r="B8" s="34" t="s">
        <v>30</v>
      </c>
      <c r="C8" s="32">
        <v>7.0000000000000007E-2</v>
      </c>
      <c r="D8" s="32">
        <v>0.2</v>
      </c>
      <c r="E8" s="32">
        <v>3.18</v>
      </c>
      <c r="F8" s="33">
        <v>0.53</v>
      </c>
      <c r="G8" s="32">
        <v>0.41</v>
      </c>
      <c r="H8" s="32">
        <v>0.88</v>
      </c>
      <c r="I8" s="33"/>
      <c r="J8" s="33"/>
      <c r="K8" s="6">
        <f t="shared" si="0"/>
        <v>5.2700000000000005</v>
      </c>
    </row>
    <row r="9" spans="1:11" ht="15" thickBot="1">
      <c r="A9" s="57" t="s">
        <v>31</v>
      </c>
      <c r="B9" s="34" t="s">
        <v>32</v>
      </c>
      <c r="C9" s="35">
        <v>0.8</v>
      </c>
      <c r="D9" s="35">
        <v>0.16</v>
      </c>
      <c r="E9" s="35">
        <v>0.56999999999999995</v>
      </c>
      <c r="F9" s="23">
        <v>0.9</v>
      </c>
      <c r="G9" s="35">
        <v>0.47</v>
      </c>
      <c r="H9" s="35">
        <v>0.35</v>
      </c>
      <c r="I9" s="23"/>
      <c r="J9" s="23"/>
      <c r="K9" s="6">
        <f t="shared" si="0"/>
        <v>3.2500000000000004</v>
      </c>
    </row>
    <row r="10" spans="1:11" ht="15" thickBot="1">
      <c r="A10" s="59" t="s">
        <v>26</v>
      </c>
      <c r="B10" s="34" t="s">
        <v>32</v>
      </c>
      <c r="C10" s="32">
        <v>7.0000000000000007E-2</v>
      </c>
      <c r="D10" s="32">
        <f>0.02+5.53</f>
        <v>5.55</v>
      </c>
      <c r="E10" s="32">
        <v>1.8</v>
      </c>
      <c r="F10" s="33">
        <v>0.2</v>
      </c>
      <c r="G10" s="32">
        <v>0.5</v>
      </c>
      <c r="H10" s="32">
        <f>0.7+0.59</f>
        <v>1.29</v>
      </c>
      <c r="I10" s="33">
        <v>0.59</v>
      </c>
      <c r="J10" s="33"/>
      <c r="K10" s="6">
        <f t="shared" si="0"/>
        <v>10</v>
      </c>
    </row>
    <row r="11" spans="1:11" ht="15" thickBot="1">
      <c r="A11" s="59" t="s">
        <v>33</v>
      </c>
      <c r="B11" s="34" t="s">
        <v>34</v>
      </c>
      <c r="C11" s="32">
        <v>0</v>
      </c>
      <c r="D11" s="32">
        <v>0</v>
      </c>
      <c r="E11" s="32">
        <v>0</v>
      </c>
      <c r="F11" s="33">
        <v>0</v>
      </c>
      <c r="G11" s="32">
        <v>0</v>
      </c>
      <c r="H11" s="32">
        <v>0</v>
      </c>
      <c r="I11" s="33"/>
      <c r="J11" s="33">
        <v>2.35</v>
      </c>
      <c r="K11" s="6">
        <f t="shared" si="0"/>
        <v>2.35</v>
      </c>
    </row>
    <row r="12" spans="1:11" ht="15" thickBot="1">
      <c r="A12" s="59" t="s">
        <v>35</v>
      </c>
      <c r="B12" s="34" t="s">
        <v>34</v>
      </c>
      <c r="C12" s="32">
        <v>0</v>
      </c>
      <c r="D12" s="32">
        <v>0</v>
      </c>
      <c r="E12" s="32">
        <v>0</v>
      </c>
      <c r="F12" s="33">
        <v>0</v>
      </c>
      <c r="G12" s="32">
        <v>0</v>
      </c>
      <c r="H12" s="32">
        <v>0.56000000000000005</v>
      </c>
      <c r="I12" s="33"/>
      <c r="J12" s="33"/>
      <c r="K12" s="6">
        <f t="shared" si="0"/>
        <v>0.56000000000000005</v>
      </c>
    </row>
    <row r="13" spans="1:11" ht="15" thickBot="1">
      <c r="A13" s="50"/>
      <c r="B13" s="49"/>
      <c r="C13" s="32"/>
      <c r="D13" s="32"/>
      <c r="E13" s="32"/>
      <c r="F13" s="33"/>
      <c r="G13" s="32"/>
      <c r="H13" s="32"/>
      <c r="I13" s="33"/>
      <c r="J13" s="33"/>
      <c r="K13" s="6">
        <f t="shared" si="0"/>
        <v>0</v>
      </c>
    </row>
    <row r="14" spans="1:11">
      <c r="A14" s="52"/>
      <c r="B14" s="53"/>
      <c r="C14" s="54"/>
      <c r="D14" s="54"/>
      <c r="E14" s="54"/>
      <c r="F14" s="54"/>
      <c r="G14" s="54"/>
      <c r="H14" s="54"/>
      <c r="I14" s="54"/>
      <c r="J14" s="54"/>
      <c r="K14" s="6">
        <f t="shared" si="0"/>
        <v>0</v>
      </c>
    </row>
    <row r="15" spans="1:11" s="9" customFormat="1" ht="15" customHeight="1">
      <c r="A15" s="24"/>
      <c r="B15" s="24"/>
      <c r="C15" s="51">
        <f t="shared" ref="C15:K15" si="1">SUM(C3:C14)</f>
        <v>2.4300000000000002</v>
      </c>
      <c r="D15" s="51">
        <f t="shared" si="1"/>
        <v>11.97</v>
      </c>
      <c r="E15" s="51">
        <f t="shared" si="1"/>
        <v>21.3</v>
      </c>
      <c r="F15" s="51">
        <f t="shared" si="1"/>
        <v>2.16</v>
      </c>
      <c r="G15" s="51">
        <f t="shared" si="1"/>
        <v>2.65</v>
      </c>
      <c r="H15" s="51">
        <f t="shared" si="1"/>
        <v>11.81</v>
      </c>
      <c r="I15" s="51">
        <f t="shared" ref="I15:J15" si="2">SUM(I3:I14)</f>
        <v>0.78</v>
      </c>
      <c r="J15" s="51">
        <f>SUM(J3:J14)</f>
        <v>2.35</v>
      </c>
      <c r="K15" s="20">
        <f t="shared" si="1"/>
        <v>55.45</v>
      </c>
    </row>
  </sheetData>
  <mergeCells count="1">
    <mergeCell ref="C1:K1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B11" sqref="B11"/>
    </sheetView>
  </sheetViews>
  <sheetFormatPr baseColWidth="10" defaultColWidth="9.1640625" defaultRowHeight="14" x14ac:dyDescent="0"/>
  <cols>
    <col min="1" max="1" width="30.5" customWidth="1"/>
    <col min="2" max="2" width="20.6640625" customWidth="1"/>
    <col min="3" max="5" width="20.83203125" customWidth="1"/>
    <col min="6" max="6" width="4.5" customWidth="1"/>
    <col min="10" max="10" width="7.83203125" customWidth="1"/>
  </cols>
  <sheetData>
    <row r="1" spans="1:14" ht="45" thickBot="1">
      <c r="A1" s="1" t="s">
        <v>11</v>
      </c>
      <c r="B1" s="1" t="s">
        <v>12</v>
      </c>
      <c r="C1" s="2" t="s">
        <v>13</v>
      </c>
      <c r="D1" s="2" t="s">
        <v>14</v>
      </c>
      <c r="E1" s="2" t="s">
        <v>15</v>
      </c>
      <c r="F1" s="42"/>
      <c r="G1" s="62" t="s">
        <v>17</v>
      </c>
      <c r="H1" s="62"/>
      <c r="I1" s="62"/>
      <c r="J1" s="62"/>
      <c r="K1" s="62"/>
      <c r="L1" s="62"/>
      <c r="M1" s="43"/>
      <c r="N1" s="18"/>
    </row>
    <row r="2" spans="1:14" ht="15" thickBot="1">
      <c r="A2" s="3" t="str">
        <f>Table3[[#Headers],[Recyclable Plastics]]</f>
        <v>Recyclable Plastics</v>
      </c>
      <c r="B2" s="10">
        <f>'Group Totals'!C15</f>
        <v>2.4300000000000002</v>
      </c>
      <c r="C2" s="8">
        <f>B2*188</f>
        <v>456.84000000000003</v>
      </c>
      <c r="D2" s="48">
        <f t="shared" ref="D2:E7" si="0">B2/$K$14</f>
        <v>6.0750000000000005E-3</v>
      </c>
      <c r="E2" s="8">
        <f t="shared" si="0"/>
        <v>1.1421000000000001</v>
      </c>
      <c r="F2" s="42"/>
      <c r="G2" s="42"/>
      <c r="H2" s="42"/>
      <c r="I2" s="44" t="s">
        <v>18</v>
      </c>
      <c r="J2" s="44">
        <v>850</v>
      </c>
      <c r="K2" s="42" t="s">
        <v>1</v>
      </c>
      <c r="L2" s="42"/>
      <c r="M2" s="42"/>
    </row>
    <row r="3" spans="1:14" ht="15" thickBot="1">
      <c r="A3" s="3" t="str">
        <f>Table3[[#Headers],[Paper/Cardboard]]</f>
        <v>Paper/Cardboard</v>
      </c>
      <c r="B3" s="10">
        <f>'Group Totals'!D15</f>
        <v>11.97</v>
      </c>
      <c r="C3" s="8">
        <f t="shared" ref="C3:C6" si="1">B3*188</f>
        <v>2250.36</v>
      </c>
      <c r="D3" s="48">
        <f t="shared" si="0"/>
        <v>2.9925E-2</v>
      </c>
      <c r="E3" s="8">
        <f t="shared" si="0"/>
        <v>5.6259000000000006</v>
      </c>
      <c r="F3" s="42"/>
      <c r="G3" s="42"/>
      <c r="H3" s="42"/>
      <c r="I3" s="42"/>
      <c r="J3" s="44" t="s">
        <v>19</v>
      </c>
      <c r="K3" s="45">
        <f>C10/J2</f>
        <v>12.264235294117645</v>
      </c>
      <c r="L3" s="46"/>
      <c r="M3" s="42"/>
    </row>
    <row r="4" spans="1:14" ht="15" thickBot="1">
      <c r="A4" s="3" t="str">
        <f>Table3[[#Headers],[Compost]]</f>
        <v>Compost</v>
      </c>
      <c r="B4" s="10">
        <f>'Group Totals'!E15</f>
        <v>21.3</v>
      </c>
      <c r="C4" s="8">
        <f t="shared" si="1"/>
        <v>4004.4</v>
      </c>
      <c r="D4" s="48">
        <f t="shared" si="0"/>
        <v>5.3249999999999999E-2</v>
      </c>
      <c r="E4" s="8">
        <f t="shared" si="0"/>
        <v>10.011000000000001</v>
      </c>
      <c r="F4" s="42"/>
      <c r="G4" s="42"/>
      <c r="H4" s="44"/>
      <c r="I4" s="47"/>
      <c r="J4" s="46"/>
      <c r="K4" s="46"/>
      <c r="L4" s="42"/>
      <c r="M4" s="42"/>
    </row>
    <row r="5" spans="1:14" ht="15" thickBot="1">
      <c r="A5" s="17" t="str">
        <f>Table3[[#Headers],[Refundables]]</f>
        <v>Refundables</v>
      </c>
      <c r="B5" s="10">
        <f>'Group Totals'!F15</f>
        <v>2.16</v>
      </c>
      <c r="C5" s="8">
        <f t="shared" si="1"/>
        <v>406.08000000000004</v>
      </c>
      <c r="D5" s="48">
        <f t="shared" si="0"/>
        <v>5.4000000000000003E-3</v>
      </c>
      <c r="E5" s="8">
        <f t="shared" si="0"/>
        <v>1.0152000000000001</v>
      </c>
      <c r="F5" s="42"/>
      <c r="G5" s="63"/>
      <c r="H5" s="63"/>
      <c r="I5" s="63"/>
      <c r="J5" s="63"/>
      <c r="K5" s="63"/>
      <c r="L5" s="63"/>
      <c r="M5" s="43"/>
      <c r="N5" s="18"/>
    </row>
    <row r="6" spans="1:14" ht="15" thickBot="1">
      <c r="A6" s="3" t="str">
        <f>Table3[[#Headers],[Milk Cartons]]</f>
        <v>Milk Cartons</v>
      </c>
      <c r="B6" s="10">
        <f>'Group Totals'!G15</f>
        <v>2.65</v>
      </c>
      <c r="C6" s="8">
        <f t="shared" si="1"/>
        <v>498.2</v>
      </c>
      <c r="D6" s="48">
        <f t="shared" si="0"/>
        <v>6.6249999999999998E-3</v>
      </c>
      <c r="E6" s="8">
        <f t="shared" si="0"/>
        <v>1.2455000000000001</v>
      </c>
      <c r="F6" s="42"/>
      <c r="G6" s="62"/>
      <c r="H6" s="62"/>
      <c r="I6" s="62"/>
      <c r="J6" s="62"/>
      <c r="K6" s="62"/>
      <c r="L6" s="62"/>
      <c r="M6" s="43"/>
    </row>
    <row r="7" spans="1:14">
      <c r="A7" s="25" t="str">
        <f>Table3[[#Headers],[Waste]]</f>
        <v>Waste</v>
      </c>
      <c r="B7" s="26">
        <f>'Group Totals'!H15</f>
        <v>11.81</v>
      </c>
      <c r="C7" s="19">
        <f>B7*188</f>
        <v>2220.2800000000002</v>
      </c>
      <c r="D7" s="48">
        <f t="shared" si="0"/>
        <v>2.9525000000000003E-2</v>
      </c>
      <c r="E7" s="19">
        <f t="shared" si="0"/>
        <v>5.5507000000000009</v>
      </c>
      <c r="F7" s="42"/>
      <c r="G7" s="42"/>
      <c r="H7" s="42"/>
      <c r="I7" s="44"/>
      <c r="J7" s="41"/>
      <c r="K7" s="42"/>
      <c r="L7" s="42"/>
      <c r="M7" s="42"/>
    </row>
    <row r="8" spans="1:14" ht="15" thickBot="1">
      <c r="A8" s="17" t="str">
        <f>Table3[[#Headers],[Recyclable Metals]]</f>
        <v>Recyclable Metals</v>
      </c>
      <c r="B8" s="19">
        <f>'Group Totals'!I15</f>
        <v>0.78</v>
      </c>
      <c r="C8" s="19">
        <f>B8*188</f>
        <v>146.64000000000001</v>
      </c>
      <c r="D8" s="48">
        <f>B8/$K$14</f>
        <v>1.9500000000000001E-3</v>
      </c>
      <c r="E8" s="19">
        <f t="shared" ref="E8" si="2">C8/$K$14</f>
        <v>0.36660000000000004</v>
      </c>
      <c r="F8" s="42"/>
      <c r="G8" s="42"/>
      <c r="H8" s="42"/>
      <c r="I8" s="44"/>
      <c r="J8" s="41"/>
      <c r="K8" s="42"/>
      <c r="L8" s="42"/>
      <c r="M8" s="42"/>
    </row>
    <row r="9" spans="1:14" ht="15" thickBot="1">
      <c r="A9" s="17" t="str">
        <f>Table3[[#Headers],[Garbage Bags]]</f>
        <v>Garbage Bags</v>
      </c>
      <c r="B9" s="60">
        <f>'Group Totals'!J11</f>
        <v>2.35</v>
      </c>
      <c r="C9" s="19">
        <f>B9*188</f>
        <v>441.8</v>
      </c>
      <c r="D9" s="48">
        <f>B9/$K$14</f>
        <v>5.875E-3</v>
      </c>
      <c r="E9" s="19">
        <f t="shared" ref="E9" si="3">C9/$K$14</f>
        <v>1.1045</v>
      </c>
      <c r="F9" s="42"/>
      <c r="G9" s="42"/>
      <c r="H9" s="42"/>
      <c r="I9" s="44"/>
      <c r="J9" s="41"/>
      <c r="K9" s="42"/>
      <c r="L9" s="42"/>
      <c r="M9" s="42"/>
    </row>
    <row r="10" spans="1:14" ht="15" thickBot="1">
      <c r="A10" s="27" t="s">
        <v>0</v>
      </c>
      <c r="B10" s="22">
        <f>SUM(B2:B9)</f>
        <v>55.45</v>
      </c>
      <c r="C10" s="30">
        <f>SUM(C2:C9)</f>
        <v>10424.599999999999</v>
      </c>
      <c r="D10" s="28">
        <f>B10/$K$14</f>
        <v>0.138625</v>
      </c>
      <c r="E10" s="29">
        <f>C10/$K$14</f>
        <v>26.061499999999995</v>
      </c>
      <c r="F10" s="42"/>
      <c r="G10" s="42"/>
      <c r="H10" s="42"/>
      <c r="I10" s="44"/>
      <c r="J10" s="44"/>
      <c r="K10" s="42"/>
      <c r="L10" s="42"/>
      <c r="M10" s="42"/>
    </row>
    <row r="11" spans="1:14" ht="15" thickBot="1">
      <c r="A11" s="21"/>
      <c r="B11" s="22"/>
      <c r="C11" s="4"/>
      <c r="D11" s="4"/>
      <c r="E11" s="4"/>
      <c r="F11" s="42"/>
      <c r="G11" s="42"/>
      <c r="H11" s="42"/>
      <c r="I11" s="44"/>
      <c r="J11" s="44"/>
      <c r="K11" s="42"/>
      <c r="L11" s="42"/>
      <c r="M11" s="42"/>
    </row>
    <row r="12" spans="1:14" ht="15" thickBot="1">
      <c r="F12" s="42"/>
      <c r="G12" s="42"/>
      <c r="H12" s="42"/>
      <c r="I12" s="42"/>
      <c r="J12" s="44"/>
      <c r="K12" s="45"/>
      <c r="L12" s="42"/>
      <c r="M12" s="42"/>
    </row>
    <row r="13" spans="1:14" ht="48" customHeight="1" thickBot="1">
      <c r="A13" s="36"/>
      <c r="B13" s="36"/>
      <c r="C13" s="36"/>
      <c r="D13" s="36"/>
      <c r="E13" s="36"/>
      <c r="F13" s="42"/>
      <c r="G13" s="42"/>
      <c r="H13" s="42"/>
      <c r="I13" s="42"/>
      <c r="J13" s="42"/>
      <c r="K13" s="42"/>
      <c r="L13" s="42"/>
      <c r="M13" s="42"/>
    </row>
    <row r="14" spans="1:14" ht="15" thickBot="1">
      <c r="A14" s="38"/>
      <c r="B14" s="37"/>
      <c r="C14" s="37"/>
      <c r="D14" s="37"/>
      <c r="E14" s="37"/>
      <c r="F14" s="42"/>
      <c r="G14" s="42"/>
      <c r="H14" s="42"/>
      <c r="I14" s="42"/>
      <c r="J14" s="44" t="s">
        <v>16</v>
      </c>
      <c r="K14" s="56">
        <v>400</v>
      </c>
      <c r="L14" s="42"/>
      <c r="M14" s="42"/>
    </row>
    <row r="15" spans="1:14">
      <c r="A15" s="38"/>
      <c r="B15" s="55"/>
      <c r="C15" s="37"/>
      <c r="D15" s="37"/>
      <c r="E15" s="37"/>
    </row>
    <row r="16" spans="1:14">
      <c r="A16" s="39"/>
      <c r="B16" s="40"/>
      <c r="C16" s="40"/>
      <c r="D16" s="40"/>
      <c r="E16" s="40"/>
    </row>
  </sheetData>
  <mergeCells count="2">
    <mergeCell ref="G1:L1"/>
    <mergeCell ref="G5:L6"/>
  </mergeCells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M24" sqref="M24"/>
    </sheetView>
  </sheetViews>
  <sheetFormatPr baseColWidth="10" defaultColWidth="9.1640625" defaultRowHeight="14" x14ac:dyDescent="0"/>
  <cols>
    <col min="1" max="1" width="30" bestFit="1" customWidth="1"/>
    <col min="2" max="2" width="10.5" style="11" bestFit="1" customWidth="1"/>
  </cols>
  <sheetData>
    <row r="1" spans="1:2">
      <c r="A1" s="13" t="s">
        <v>20</v>
      </c>
      <c r="B1" s="13" t="s">
        <v>21</v>
      </c>
    </row>
    <row r="2" spans="1:2">
      <c r="A2" t="s">
        <v>32</v>
      </c>
      <c r="B2" s="15">
        <f>'Group Totals'!K8+'Group Totals'!K9+'Group Totals'!K10</f>
        <v>18.520000000000003</v>
      </c>
    </row>
    <row r="3" spans="1:2">
      <c r="A3" t="s">
        <v>27</v>
      </c>
      <c r="B3" s="15">
        <f>'Group Totals'!K5+'Group Totals'!K6+'Group Totals'!K7</f>
        <v>29.81</v>
      </c>
    </row>
    <row r="4" spans="1:2">
      <c r="A4" t="s">
        <v>37</v>
      </c>
      <c r="B4" s="15">
        <f>'Group Totals'!K3+Table3[[#This Row],[Total]]</f>
        <v>4.2100000000000009</v>
      </c>
    </row>
    <row r="5" spans="1:2">
      <c r="A5" t="s">
        <v>38</v>
      </c>
      <c r="B5" s="15">
        <f>'Group Totals'!K11</f>
        <v>2.35</v>
      </c>
    </row>
    <row r="6" spans="1:2">
      <c r="B6" s="15"/>
    </row>
    <row r="7" spans="1:2">
      <c r="B7" s="15"/>
    </row>
    <row r="8" spans="1:2">
      <c r="A8" s="12"/>
      <c r="B8" s="15"/>
    </row>
    <row r="10" spans="1:2">
      <c r="B10" s="15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90" zoomScaleNormal="90" zoomScalePageLayoutView="90" workbookViewId="0">
      <selection activeCell="J4" sqref="J4"/>
    </sheetView>
  </sheetViews>
  <sheetFormatPr baseColWidth="10" defaultColWidth="9.1640625" defaultRowHeight="14" x14ac:dyDescent="0"/>
  <cols>
    <col min="1" max="1" width="40.5" bestFit="1" customWidth="1"/>
    <col min="2" max="2" width="10.83203125" bestFit="1" customWidth="1"/>
    <col min="3" max="3" width="13.5" bestFit="1" customWidth="1"/>
    <col min="4" max="4" width="16.1640625" bestFit="1" customWidth="1"/>
    <col min="5" max="5" width="11.1640625" bestFit="1" customWidth="1"/>
    <col min="6" max="6" width="10.83203125" bestFit="1" customWidth="1"/>
    <col min="7" max="7" width="13.83203125" bestFit="1" customWidth="1"/>
    <col min="11" max="11" width="9.5" bestFit="1" customWidth="1"/>
  </cols>
  <sheetData>
    <row r="1" spans="1:8" ht="28">
      <c r="A1" s="13" t="s">
        <v>22</v>
      </c>
      <c r="B1" s="14" t="str">
        <f>Table3[[#Headers],[Recyclable Plastics]]</f>
        <v>Recyclable Plastics</v>
      </c>
      <c r="C1" s="14" t="str">
        <f>Table3[[#Headers],[Paper/Cardboard]]</f>
        <v>Paper/Cardboard</v>
      </c>
      <c r="D1" s="14" t="str">
        <f>Table3[[#Headers],[Compost]]</f>
        <v>Compost</v>
      </c>
      <c r="E1" s="14" t="str">
        <f>Table3[[#Headers],[Refundables]]</f>
        <v>Refundables</v>
      </c>
      <c r="F1" s="14" t="str">
        <f>Table3[[#Headers],[Milk Cartons]]</f>
        <v>Milk Cartons</v>
      </c>
      <c r="G1" s="14" t="str">
        <f>Table3[[#Headers],[Waste]]</f>
        <v>Waste</v>
      </c>
      <c r="H1" s="14" t="str">
        <f>Table3[[#Headers],[Recyclable Metals]]</f>
        <v>Recyclable Metals</v>
      </c>
    </row>
    <row r="2" spans="1:8">
      <c r="A2" t="str">
        <f>'Mass by schhol zone'!A2</f>
        <v>Cafeteria</v>
      </c>
      <c r="B2" s="15">
        <f>'Group Totals'!C8+'Group Totals'!C9+'Group Totals'!C10</f>
        <v>0.94000000000000017</v>
      </c>
      <c r="C2" s="15">
        <f>'Group Totals'!D8+'Group Totals'!D9+'Group Totals'!D10</f>
        <v>5.91</v>
      </c>
      <c r="D2" s="15">
        <f>'Group Totals'!E8+'Group Totals'!E9+'Group Totals'!E10</f>
        <v>5.55</v>
      </c>
      <c r="E2" s="15">
        <f>'Group Totals'!F8+'Group Totals'!F9+'Group Totals'!F10</f>
        <v>1.6300000000000001</v>
      </c>
      <c r="F2" s="15">
        <f>'Group Totals'!G8+'Group Totals'!G9+'Group Totals'!G10</f>
        <v>1.38</v>
      </c>
      <c r="G2" s="15">
        <f>'Group Totals'!H8+'Group Totals'!H9+'Group Totals'!H10</f>
        <v>2.52</v>
      </c>
      <c r="H2" s="15">
        <f>'Group Totals'!I10</f>
        <v>0.59</v>
      </c>
    </row>
    <row r="3" spans="1:8">
      <c r="A3" t="str">
        <f>'Mass by schhol zone'!A3</f>
        <v>Classroom</v>
      </c>
      <c r="B3" s="15">
        <f>'Group Totals'!C5+'Group Totals'!C6+'Group Totals'!C7</f>
        <v>1.24</v>
      </c>
      <c r="C3" s="15">
        <f>'Group Totals'!D5+'Group Totals'!D6+'Group Totals'!D7</f>
        <v>5.7899999999999991</v>
      </c>
      <c r="D3" s="15">
        <f>'Group Totals'!E5+'Group Totals'!E6+'Group Totals'!E7</f>
        <v>13.739999999999998</v>
      </c>
      <c r="E3" s="15">
        <f>'Group Totals'!F5+'Group Totals'!F6+'Group Totals'!F7</f>
        <v>0.32</v>
      </c>
      <c r="F3" s="15">
        <f>'Group Totals'!G5+'Group Totals'!G6+'Group Totals'!G7</f>
        <v>1.1200000000000001</v>
      </c>
      <c r="G3" s="15">
        <f>'Group Totals'!H5+'Group Totals'!H6+'Group Totals'!H7</f>
        <v>7.41</v>
      </c>
      <c r="H3" s="15">
        <f>'Group Totals'!I7</f>
        <v>0.19</v>
      </c>
    </row>
    <row r="4" spans="1:8">
      <c r="A4" t="str">
        <f>'Mass by schhol zone'!A4</f>
        <v>Outside</v>
      </c>
      <c r="B4" s="15">
        <f>'Group Totals'!C3+Table3[[#This Row],[Recyclable Plastics]]</f>
        <v>0.25</v>
      </c>
      <c r="C4" s="15">
        <f>'Group Totals'!D3+Table3[[#This Row],[Paper/Cardboard]]</f>
        <v>0.27</v>
      </c>
      <c r="D4" s="15">
        <f>'Group Totals'!E3+Table3[[#This Row],[Compost]]</f>
        <v>2.0099999999999998</v>
      </c>
      <c r="E4" s="15">
        <f>'Group Totals'!F3+Table3[[#This Row],[Refundables]]</f>
        <v>0.21000000000000002</v>
      </c>
      <c r="F4" s="15">
        <f>'Group Totals'!G3+Table3[[#This Row],[Milk Cartons]]</f>
        <v>0.15</v>
      </c>
      <c r="G4" s="15">
        <f>'Group Totals'!H3+Table3[[#This Row],[Waste]]</f>
        <v>1.3199999999999998</v>
      </c>
      <c r="H4" s="15"/>
    </row>
    <row r="5" spans="1:8">
      <c r="B5" s="15"/>
      <c r="C5" s="15"/>
      <c r="D5" s="15"/>
      <c r="E5" s="15"/>
      <c r="F5" s="15"/>
      <c r="G5" s="15"/>
      <c r="H5" s="15"/>
    </row>
    <row r="6" spans="1:8">
      <c r="H6" s="16"/>
    </row>
    <row r="7" spans="1:8">
      <c r="B7" s="16"/>
      <c r="C7" s="16"/>
      <c r="D7" s="16"/>
      <c r="E7" s="16"/>
      <c r="F7" s="16"/>
      <c r="G7" s="16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Group Totals</vt:lpstr>
      <vt:lpstr>Annual Projections</vt:lpstr>
      <vt:lpstr>Mass by schhol zone</vt:lpstr>
      <vt:lpstr>mass by category &amp; zone</vt:lpstr>
      <vt:lpstr>Waste per 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Miles Goff</cp:lastModifiedBy>
  <dcterms:created xsi:type="dcterms:W3CDTF">2011-01-17T15:16:28Z</dcterms:created>
  <dcterms:modified xsi:type="dcterms:W3CDTF">2016-02-19T15:07:10Z</dcterms:modified>
</cp:coreProperties>
</file>